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07C0372C-BA6C-46F1-B36E-2D4C5DF03CA8}" xr6:coauthVersionLast="47" xr6:coauthVersionMax="47" xr10:uidLastSave="{00000000-0000-0000-0000-000000000000}"/>
  <bookViews>
    <workbookView xWindow="-108" yWindow="-108" windowWidth="23256" windowHeight="12456" tabRatio="901" firstSheet="7"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3" i="154" l="1"/>
  <c r="Q45"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<sst xmlns="http://schemas.openxmlformats.org/spreadsheetml/2006/main" count="2455" uniqueCount="703">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</sst>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0">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zoomScale="60" workbookViewId="0">
      <selection activeCell="U10" sqref="U10:U22"/>
    </sheetView>
  </sheetViews>
  <sheetFormatPr defaultRowHeight="13.2" x14ac:dyDescent="0.25"/>
  <cols>
    <col min="5" max="5" width="21" bestFit="1" customWidth="1"/>
    <col min="6" max="6" width="13.44140625"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647</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510</v>
      </c>
      <c r="AB16" t="s">
        <v>511</v>
      </c>
      <c r="AC16" s="92" t="s">
        <v>513</v>
      </c>
      <c r="AD16" s="92" t="s">
        <v>519</v>
      </c>
      <c r="AE16" s="93" t="s">
        <v>224</v>
      </c>
      <c r="AF16" t="s">
        <v>508</v>
      </c>
      <c r="AG16" s="92" t="s">
        <v>244</v>
      </c>
    </row>
    <row r="17" spans="6:33" x14ac:dyDescent="0.25">
      <c r="F17" s="93" t="s">
        <v>160</v>
      </c>
      <c r="I17" s="93" t="s">
        <v>521</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647</v>
      </c>
      <c r="I18" s="93"/>
      <c r="J18" s="93">
        <v>2030</v>
      </c>
      <c r="M18">
        <v>1500</v>
      </c>
      <c r="P18" s="95"/>
      <c r="U18" s="26"/>
      <c r="Z18" s="351"/>
      <c r="AA18" s="351"/>
      <c r="AB18" s="351"/>
      <c r="AC18" s="351"/>
      <c r="AD18" s="351"/>
      <c r="AE18" s="351"/>
      <c r="AF18" s="351"/>
      <c r="AG18" s="351"/>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2" spans="6:33" x14ac:dyDescent="0.25">
      <c r="U32">
        <v>1.5</v>
      </c>
      <c r="V32" t="s">
        <v>685</v>
      </c>
    </row>
    <row r="35" spans="21:22" x14ac:dyDescent="0.25">
      <c r="U35">
        <f>U32*1000000/1000</f>
        <v>1500</v>
      </c>
      <c r="V35"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T8" sqref="T8:T26"/>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647</v>
      </c>
      <c r="I14" s="93">
        <v>2025</v>
      </c>
      <c r="L14">
        <f>R53</f>
        <v>3216.0814363276982</v>
      </c>
      <c r="Y14" t="s">
        <v>702</v>
      </c>
      <c r="Z14" t="s">
        <v>502</v>
      </c>
      <c r="AA14" t="s">
        <v>503</v>
      </c>
      <c r="AB14" s="92" t="s">
        <v>45</v>
      </c>
      <c r="AC14" s="92" t="s">
        <v>62</v>
      </c>
      <c r="AD14" s="93" t="s">
        <v>224</v>
      </c>
      <c r="AE14" s="93" t="s">
        <v>500</v>
      </c>
      <c r="AF14" s="92" t="s">
        <v>244</v>
      </c>
    </row>
    <row r="15" spans="3:32" x14ac:dyDescent="0.25">
      <c r="H15" s="93" t="s">
        <v>160</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39" t="s">
        <v>299</v>
      </c>
      <c r="K38" s="340">
        <v>2020</v>
      </c>
      <c r="L38" s="340">
        <v>2025</v>
      </c>
      <c r="M38" s="340">
        <v>2030</v>
      </c>
      <c r="N38" s="340">
        <v>2040</v>
      </c>
      <c r="O38" s="340">
        <v>2050</v>
      </c>
    </row>
    <row r="39" spans="10:22" ht="18.600000000000001" thickBot="1" x14ac:dyDescent="0.3">
      <c r="J39" s="341" t="s">
        <v>300</v>
      </c>
      <c r="K39" s="342" t="s">
        <v>301</v>
      </c>
      <c r="L39" s="342" t="s">
        <v>301</v>
      </c>
      <c r="M39" s="342" t="s">
        <v>301</v>
      </c>
      <c r="N39" s="342" t="s">
        <v>301</v>
      </c>
      <c r="O39" s="342" t="s">
        <v>301</v>
      </c>
    </row>
    <row r="40" spans="10:22" ht="18.600000000000001" thickBot="1" x14ac:dyDescent="0.3">
      <c r="J40" s="343" t="s">
        <v>304</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392</v>
      </c>
      <c r="K42" s="347">
        <v>300</v>
      </c>
      <c r="L42" s="347">
        <v>300</v>
      </c>
      <c r="M42" s="347">
        <v>600</v>
      </c>
      <c r="N42" s="347">
        <v>900</v>
      </c>
      <c r="O42" s="347">
        <v>1200</v>
      </c>
    </row>
    <row r="43" spans="10:22" ht="18.600000000000001" thickBot="1" x14ac:dyDescent="0.3">
      <c r="J43" s="346" t="s">
        <v>393</v>
      </c>
      <c r="K43" s="347">
        <v>69</v>
      </c>
      <c r="L43" s="347">
        <v>69</v>
      </c>
      <c r="M43" s="347">
        <v>138</v>
      </c>
      <c r="N43" s="347">
        <v>207</v>
      </c>
      <c r="O43" s="347">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8"/>
      <c r="R51" s="348"/>
      <c r="S51" s="348"/>
      <c r="U51">
        <v>1</v>
      </c>
      <c r="V51" t="s">
        <v>516</v>
      </c>
    </row>
    <row r="52" spans="10:22" x14ac:dyDescent="0.25">
      <c r="M52" s="111"/>
      <c r="Q52" s="348"/>
      <c r="R52" s="348"/>
      <c r="S52" s="348"/>
      <c r="U52">
        <v>3.5999999999999998E-6</v>
      </c>
      <c r="V52" t="s">
        <v>517</v>
      </c>
    </row>
    <row r="53" spans="10:22" x14ac:dyDescent="0.25">
      <c r="Q53" s="348"/>
      <c r="R53" s="348">
        <f>U46/U49</f>
        <v>3216.0814363276982</v>
      </c>
      <c r="S53" s="349" t="s">
        <v>691</v>
      </c>
    </row>
    <row r="55" spans="10:22" x14ac:dyDescent="0.25">
      <c r="J55" s="350"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A7" zoomScale="67" workbookViewId="0">
      <selection activeCell="W10" sqref="W10:W25"/>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160</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647</v>
      </c>
      <c r="L16" s="93">
        <v>2020</v>
      </c>
      <c r="O16">
        <f>Z43</f>
        <v>22133.852811331566</v>
      </c>
      <c r="R16" s="95"/>
      <c r="W16" s="26"/>
      <c r="AB16" t="s">
        <v>702</v>
      </c>
      <c r="AC16" s="246" t="s">
        <v>505</v>
      </c>
      <c r="AD16" s="247" t="s">
        <v>506</v>
      </c>
      <c r="AE16" s="92" t="s">
        <v>45</v>
      </c>
      <c r="AF16" s="92" t="s">
        <v>62</v>
      </c>
      <c r="AG16" s="93" t="s">
        <v>224</v>
      </c>
      <c r="AH16" t="s">
        <v>507</v>
      </c>
      <c r="AI16" s="92" t="s">
        <v>244</v>
      </c>
    </row>
    <row r="17" spans="8:23" x14ac:dyDescent="0.25">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160</v>
      </c>
      <c r="L18" s="93">
        <v>2030</v>
      </c>
      <c r="O18">
        <f>'102 Hydrogen to Jet'!C11/'102 Hydrogen to Jet'!C13</f>
        <v>7.1428571428571435E-3</v>
      </c>
      <c r="P18">
        <f>'102 Hydrogen to Jet'!C14/'102 Hydrogen to Jet'!C13</f>
        <v>0.28571428571428575</v>
      </c>
      <c r="R18" s="95"/>
      <c r="W18" s="26"/>
    </row>
    <row r="19" spans="8:23" x14ac:dyDescent="0.25">
      <c r="H19" t="s">
        <v>508</v>
      </c>
      <c r="L19" s="93">
        <v>2030</v>
      </c>
      <c r="O19">
        <f>'102 Hydrogen to Jet'!C9/('102 Hydrogen to Jet'!P13*1000)</f>
        <v>90.655509065550916</v>
      </c>
      <c r="R19" s="95"/>
      <c r="W19" s="26"/>
    </row>
    <row r="20" spans="8:23" x14ac:dyDescent="0.25">
      <c r="H20" t="s">
        <v>647</v>
      </c>
      <c r="L20" s="93">
        <v>2030</v>
      </c>
      <c r="O20">
        <f>Z43</f>
        <v>22133.852811331566</v>
      </c>
      <c r="R20" s="95"/>
      <c r="W20" s="26"/>
    </row>
    <row r="21" spans="8:23"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160</v>
      </c>
      <c r="L22" s="93">
        <v>2040</v>
      </c>
      <c r="O22">
        <f>'102 Hydrogen to Jet'!D11/'102 Hydrogen to Jet'!D13</f>
        <v>6.8493150684931512E-3</v>
      </c>
      <c r="P22">
        <f>'102 Hydrogen to Jet'!D14/'102 Hydrogen to Jet'!D13</f>
        <v>0.23287671232876714</v>
      </c>
    </row>
    <row r="23" spans="8:23" x14ac:dyDescent="0.25">
      <c r="H23" t="s">
        <v>508</v>
      </c>
      <c r="L23" s="93">
        <v>2040</v>
      </c>
      <c r="O23">
        <f>'102 Hydrogen to Jet'!D9/('102 Hydrogen to Jet'!P13*1000)</f>
        <v>83.68200836820084</v>
      </c>
    </row>
    <row r="24" spans="8:23" x14ac:dyDescent="0.25">
      <c r="H24" t="s">
        <v>647</v>
      </c>
      <c r="L24" s="93">
        <v>2040</v>
      </c>
      <c r="O24">
        <f>Z43</f>
        <v>22133.852811331566</v>
      </c>
    </row>
    <row r="25" spans="8:23"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160</v>
      </c>
      <c r="L26" s="93">
        <v>2050</v>
      </c>
      <c r="O26">
        <f>'102 Hydrogen to Jet'!E11/'102 Hydrogen to Jet'!E13</f>
        <v>6.6666666666666671E-3</v>
      </c>
      <c r="P26">
        <f>'102 Hydrogen to Jet'!E14/'102 Hydrogen to Jet'!E13</f>
        <v>0.19999999999999998</v>
      </c>
    </row>
    <row r="27" spans="8:23" x14ac:dyDescent="0.25">
      <c r="H27" t="s">
        <v>508</v>
      </c>
      <c r="L27" s="93">
        <v>2050</v>
      </c>
      <c r="O27">
        <f>'102 Hydrogen to Jet'!E9/('102 Hydrogen to Jet'!P13*1000)</f>
        <v>76.708507670850764</v>
      </c>
    </row>
    <row r="28" spans="8:23" x14ac:dyDescent="0.25">
      <c r="H28" t="s">
        <v>647</v>
      </c>
      <c r="L28" s="93">
        <v>2050</v>
      </c>
      <c r="O28">
        <f>Z43</f>
        <v>22133.852811331566</v>
      </c>
    </row>
    <row r="29" spans="8:23" x14ac:dyDescent="0.25">
      <c r="L29" s="93"/>
    </row>
    <row r="35" spans="15:27" x14ac:dyDescent="0.25">
      <c r="U35" s="111" t="s">
        <v>696</v>
      </c>
      <c r="V35">
        <v>0.754</v>
      </c>
      <c r="W35" s="111" t="s">
        <v>697</v>
      </c>
      <c r="Z35">
        <v>20</v>
      </c>
      <c r="AA35" s="111" t="s">
        <v>698</v>
      </c>
    </row>
    <row r="36" spans="15:27" x14ac:dyDescent="0.25">
      <c r="V36">
        <v>754</v>
      </c>
      <c r="W36" s="111" t="s">
        <v>699</v>
      </c>
    </row>
    <row r="37" spans="15:27" x14ac:dyDescent="0.25">
      <c r="P37">
        <v>4800</v>
      </c>
      <c r="Q37" s="111" t="s">
        <v>694</v>
      </c>
    </row>
    <row r="39" spans="15:27" x14ac:dyDescent="0.25">
      <c r="O39">
        <v>1</v>
      </c>
      <c r="P39" s="111" t="s">
        <v>694</v>
      </c>
      <c r="W39">
        <v>1E-3</v>
      </c>
      <c r="X39" s="111" t="s">
        <v>693</v>
      </c>
    </row>
    <row r="40" spans="15:27" x14ac:dyDescent="0.25">
      <c r="O40">
        <v>0.159</v>
      </c>
      <c r="P40" s="111" t="s">
        <v>695</v>
      </c>
    </row>
    <row r="42" spans="15:27" x14ac:dyDescent="0.25">
      <c r="W42">
        <f>W39*10000*1000</f>
        <v>10000</v>
      </c>
    </row>
    <row r="43" spans="15:27" x14ac:dyDescent="0.25">
      <c r="P43">
        <f>P37*O40</f>
        <v>763.2</v>
      </c>
      <c r="Q43" s="111" t="s">
        <v>695</v>
      </c>
      <c r="Z43">
        <f>Z35*10000/V47</f>
        <v>22133.852811331566</v>
      </c>
      <c r="AA43" s="111" t="s">
        <v>691</v>
      </c>
    </row>
    <row r="44" spans="15:27" x14ac:dyDescent="0.25">
      <c r="S44">
        <f>P43*V36</f>
        <v>575452.80000000005</v>
      </c>
    </row>
    <row r="45" spans="15:27" x14ac:dyDescent="0.25">
      <c r="S45">
        <f>S44/1000</f>
        <v>575.45280000000002</v>
      </c>
      <c r="T45" s="111" t="s">
        <v>688</v>
      </c>
    </row>
    <row r="47" spans="15:27" x14ac:dyDescent="0.25">
      <c r="V47">
        <f>R50*S45*365</f>
        <v>9.0359325014399996</v>
      </c>
      <c r="W47" s="111" t="s">
        <v>700</v>
      </c>
    </row>
    <row r="50" spans="18:19" x14ac:dyDescent="0.25">
      <c r="R50">
        <v>4.3019999999999998E-5</v>
      </c>
      <c r="S50"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A3" zoomScale="78" workbookViewId="0">
      <selection activeCell="U9" sqref="U9:U15"/>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tabSelected="1" zoomScale="71" workbookViewId="0">
      <selection activeCell="E1" sqref="E1"/>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225</v>
      </c>
      <c r="G4" t="s">
        <v>226</v>
      </c>
      <c r="H4" s="33" t="s">
        <v>45</v>
      </c>
      <c r="I4" s="33" t="s">
        <v>224</v>
      </c>
      <c r="J4" s="33"/>
      <c r="K4" s="33"/>
    </row>
    <row r="5" spans="2:25" x14ac:dyDescent="0.25">
      <c r="B5" s="111"/>
      <c r="E5" s="33" t="s">
        <v>43</v>
      </c>
      <c r="F5" t="s">
        <v>227</v>
      </c>
      <c r="G5" t="s">
        <v>229</v>
      </c>
      <c r="H5" s="33" t="s">
        <v>45</v>
      </c>
      <c r="I5" s="33" t="s">
        <v>224</v>
      </c>
      <c r="J5" s="33"/>
      <c r="K5" s="33"/>
    </row>
    <row r="6" spans="2:25" x14ac:dyDescent="0.25">
      <c r="B6" s="111"/>
      <c r="E6" s="33" t="s">
        <v>43</v>
      </c>
      <c r="F6" t="s">
        <v>228</v>
      </c>
      <c r="G6" t="s">
        <v>230</v>
      </c>
      <c r="H6" s="33" t="s">
        <v>45</v>
      </c>
      <c r="I6" s="33" t="s">
        <v>224</v>
      </c>
      <c r="J6" s="33"/>
      <c r="K6" s="33"/>
      <c r="R6" s="28" t="s">
        <v>14</v>
      </c>
      <c r="S6" s="110"/>
      <c r="T6" s="110"/>
      <c r="U6" s="110"/>
      <c r="V6" s="110"/>
      <c r="W6" s="110"/>
      <c r="X6" s="110"/>
      <c r="Y6" s="110"/>
    </row>
    <row r="7" spans="2:25" x14ac:dyDescent="0.25">
      <c r="E7" s="33" t="s">
        <v>43</v>
      </c>
      <c r="F7" t="s">
        <v>596</v>
      </c>
      <c r="G7" t="s">
        <v>598</v>
      </c>
      <c r="H7" s="33" t="s">
        <v>45</v>
      </c>
      <c r="I7" s="33" t="s">
        <v>224</v>
      </c>
      <c r="R7" s="30" t="s">
        <v>7</v>
      </c>
      <c r="S7" s="30" t="s">
        <v>0</v>
      </c>
      <c r="T7" s="30" t="s">
        <v>3</v>
      </c>
      <c r="U7" s="30" t="s">
        <v>4</v>
      </c>
      <c r="V7" s="30" t="s">
        <v>8</v>
      </c>
      <c r="W7" s="30" t="s">
        <v>9</v>
      </c>
      <c r="X7" s="30" t="s">
        <v>10</v>
      </c>
      <c r="Y7" s="30" t="s">
        <v>12</v>
      </c>
    </row>
    <row r="8" spans="2:25" ht="31.8" thickBot="1" x14ac:dyDescent="0.3">
      <c r="E8" s="33" t="s">
        <v>43</v>
      </c>
      <c r="F8" t="s">
        <v>597</v>
      </c>
      <c r="G8" t="s">
        <v>599</v>
      </c>
      <c r="H8" s="33" t="s">
        <v>45</v>
      </c>
      <c r="I8" s="33" t="s">
        <v>224</v>
      </c>
      <c r="R8" s="32" t="s">
        <v>34</v>
      </c>
      <c r="S8" s="32" t="s">
        <v>26</v>
      </c>
      <c r="T8" s="32" t="s">
        <v>27</v>
      </c>
      <c r="U8" s="32" t="s">
        <v>4</v>
      </c>
      <c r="V8" s="32" t="s">
        <v>37</v>
      </c>
      <c r="W8" s="32" t="s">
        <v>38</v>
      </c>
      <c r="X8" s="32" t="s">
        <v>28</v>
      </c>
      <c r="Y8" s="32" t="s">
        <v>29</v>
      </c>
    </row>
    <row r="9" spans="2:25" x14ac:dyDescent="0.25">
      <c r="E9" s="33" t="s">
        <v>249</v>
      </c>
      <c r="F9" t="s">
        <v>600</v>
      </c>
      <c r="G9" t="s">
        <v>602</v>
      </c>
      <c r="H9" s="33" t="s">
        <v>513</v>
      </c>
      <c r="I9" s="33"/>
      <c r="R9" s="110" t="s">
        <v>44</v>
      </c>
      <c r="S9" t="s">
        <v>593</v>
      </c>
      <c r="T9" t="s">
        <v>624</v>
      </c>
      <c r="U9" t="s">
        <v>45</v>
      </c>
      <c r="V9" s="110"/>
      <c r="W9" s="110" t="s">
        <v>224</v>
      </c>
    </row>
    <row r="10" spans="2:25" x14ac:dyDescent="0.25">
      <c r="E10" s="33" t="s">
        <v>249</v>
      </c>
      <c r="F10" t="s">
        <v>601</v>
      </c>
      <c r="G10" t="s">
        <v>603</v>
      </c>
      <c r="H10" s="33" t="s">
        <v>45</v>
      </c>
      <c r="I10" s="33"/>
      <c r="R10" s="110" t="s">
        <v>44</v>
      </c>
      <c r="S10" t="s">
        <v>594</v>
      </c>
      <c r="T10" t="s">
        <v>625</v>
      </c>
      <c r="U10" t="s">
        <v>45</v>
      </c>
      <c r="V10" s="110"/>
      <c r="W10" s="110" t="s">
        <v>224</v>
      </c>
    </row>
    <row r="11" spans="2:25" x14ac:dyDescent="0.25">
      <c r="E11" s="33" t="s">
        <v>249</v>
      </c>
      <c r="F11" s="111" t="s">
        <v>664</v>
      </c>
      <c r="G11" s="111" t="s">
        <v>668</v>
      </c>
      <c r="H11" t="s">
        <v>648</v>
      </c>
      <c r="R11" s="110" t="s">
        <v>44</v>
      </c>
      <c r="S11" t="s">
        <v>595</v>
      </c>
      <c r="T11" t="s">
        <v>626</v>
      </c>
      <c r="U11" t="s">
        <v>45</v>
      </c>
      <c r="V11" s="110"/>
      <c r="W11" s="110" t="s">
        <v>224</v>
      </c>
    </row>
    <row r="12" spans="2:25" x14ac:dyDescent="0.25">
      <c r="E12" s="33" t="s">
        <v>249</v>
      </c>
      <c r="F12" s="111" t="s">
        <v>665</v>
      </c>
      <c r="G12" s="111" t="s">
        <v>669</v>
      </c>
      <c r="H12" t="s">
        <v>649</v>
      </c>
      <c r="R12" s="110" t="s">
        <v>44</v>
      </c>
      <c r="S12" t="s">
        <v>609</v>
      </c>
      <c r="T12" t="s">
        <v>602</v>
      </c>
      <c r="U12" t="s">
        <v>513</v>
      </c>
      <c r="V12" s="110"/>
      <c r="W12" s="110" t="s">
        <v>224</v>
      </c>
    </row>
    <row r="13" spans="2:25" x14ac:dyDescent="0.25">
      <c r="E13" s="33" t="s">
        <v>249</v>
      </c>
      <c r="F13" s="111" t="s">
        <v>666</v>
      </c>
      <c r="G13" s="111" t="s">
        <v>670</v>
      </c>
      <c r="H13" t="s">
        <v>648</v>
      </c>
      <c r="R13" s="110" t="s">
        <v>44</v>
      </c>
      <c r="S13" t="s">
        <v>610</v>
      </c>
      <c r="T13" t="s">
        <v>627</v>
      </c>
      <c r="U13" t="s">
        <v>45</v>
      </c>
      <c r="V13" s="110"/>
      <c r="W13" s="110" t="s">
        <v>224</v>
      </c>
    </row>
    <row r="14" spans="2:25" x14ac:dyDescent="0.25">
      <c r="E14" s="33" t="s">
        <v>249</v>
      </c>
      <c r="F14" s="111" t="s">
        <v>667</v>
      </c>
      <c r="G14" s="111" t="s">
        <v>671</v>
      </c>
      <c r="H14" t="s">
        <v>648</v>
      </c>
      <c r="R14" s="110" t="s">
        <v>44</v>
      </c>
      <c r="S14" t="s">
        <v>607</v>
      </c>
      <c r="T14" t="s">
        <v>628</v>
      </c>
      <c r="U14" t="s">
        <v>45</v>
      </c>
      <c r="V14" s="110"/>
      <c r="W14" s="110" t="s">
        <v>224</v>
      </c>
    </row>
    <row r="15" spans="2:25" x14ac:dyDescent="0.25">
      <c r="R15" s="110" t="s">
        <v>44</v>
      </c>
      <c r="S15" t="s">
        <v>608</v>
      </c>
      <c r="T15" t="s">
        <v>629</v>
      </c>
      <c r="U15" t="s">
        <v>45</v>
      </c>
      <c r="V15" s="110"/>
      <c r="W15" s="110" t="s">
        <v>224</v>
      </c>
    </row>
    <row r="16" spans="2:25" x14ac:dyDescent="0.25">
      <c r="R16" s="29" t="s">
        <v>44</v>
      </c>
      <c r="S16" s="93" t="s">
        <v>67</v>
      </c>
      <c r="T16" t="s">
        <v>643</v>
      </c>
      <c r="U16" t="s">
        <v>648</v>
      </c>
      <c r="W16" s="110" t="s">
        <v>224</v>
      </c>
    </row>
    <row r="17" spans="6:23" x14ac:dyDescent="0.25">
      <c r="R17" s="29" t="s">
        <v>44</v>
      </c>
      <c r="S17" t="s">
        <v>640</v>
      </c>
      <c r="T17" t="s">
        <v>644</v>
      </c>
      <c r="U17" t="s">
        <v>649</v>
      </c>
      <c r="W17" s="110" t="s">
        <v>224</v>
      </c>
    </row>
    <row r="18" spans="6:23" x14ac:dyDescent="0.25">
      <c r="R18" s="29" t="s">
        <v>44</v>
      </c>
      <c r="S18" t="s">
        <v>641</v>
      </c>
      <c r="T18" t="s">
        <v>645</v>
      </c>
      <c r="U18" t="s">
        <v>648</v>
      </c>
      <c r="W18" s="110" t="s">
        <v>224</v>
      </c>
    </row>
    <row r="19" spans="6:23" x14ac:dyDescent="0.25">
      <c r="R19" s="29" t="s">
        <v>44</v>
      </c>
      <c r="S19" t="s">
        <v>642</v>
      </c>
      <c r="T19" t="s">
        <v>646</v>
      </c>
      <c r="U19" t="s">
        <v>648</v>
      </c>
      <c r="W19" s="110" t="s">
        <v>224</v>
      </c>
    </row>
    <row r="28" spans="6:23" x14ac:dyDescent="0.25">
      <c r="H28" s="5" t="s">
        <v>13</v>
      </c>
      <c r="J28" s="5"/>
    </row>
    <row r="29" spans="6:23" x14ac:dyDescent="0.25">
      <c r="F29" s="3" t="s">
        <v>1</v>
      </c>
      <c r="G29" s="14" t="s">
        <v>5</v>
      </c>
      <c r="H29" s="3" t="s">
        <v>6</v>
      </c>
      <c r="I29" s="326" t="s">
        <v>604</v>
      </c>
      <c r="J29" s="30" t="s">
        <v>61</v>
      </c>
      <c r="K29" s="326" t="s">
        <v>266</v>
      </c>
      <c r="L29" s="87" t="s">
        <v>68</v>
      </c>
      <c r="O29" t="s">
        <v>611</v>
      </c>
      <c r="P29" t="s">
        <v>622</v>
      </c>
      <c r="S29">
        <v>41.83</v>
      </c>
      <c r="T29" t="s">
        <v>188</v>
      </c>
    </row>
    <row r="30" spans="6:23" ht="31.8" thickBot="1" x14ac:dyDescent="0.3">
      <c r="F30" s="10" t="s">
        <v>36</v>
      </c>
      <c r="G30" s="10" t="s">
        <v>32</v>
      </c>
      <c r="H30" s="10" t="s">
        <v>33</v>
      </c>
      <c r="I30" s="10" t="s">
        <v>605</v>
      </c>
      <c r="J30" s="10"/>
      <c r="K30" s="10" t="s">
        <v>606</v>
      </c>
      <c r="L30" s="89"/>
    </row>
    <row r="31" spans="6:23" ht="21.6" thickBot="1" x14ac:dyDescent="0.3">
      <c r="F31" s="11" t="s">
        <v>53</v>
      </c>
      <c r="G31" s="328"/>
      <c r="H31" s="328"/>
      <c r="I31" s="328" t="str">
        <f>$E$2</f>
        <v>Sets</v>
      </c>
      <c r="J31" s="32"/>
      <c r="K31" s="32" t="s">
        <v>616</v>
      </c>
      <c r="L31" s="90"/>
      <c r="N31">
        <v>2030</v>
      </c>
      <c r="O31">
        <v>70</v>
      </c>
      <c r="P31" s="111" t="s">
        <v>615</v>
      </c>
      <c r="S31">
        <f>S29/1000000000</f>
        <v>4.1829999999999998E-8</v>
      </c>
      <c r="T31" t="s">
        <v>613</v>
      </c>
    </row>
    <row r="32" spans="6:23" x14ac:dyDescent="0.25">
      <c r="F32" s="327" t="s">
        <v>225</v>
      </c>
      <c r="G32" s="327" t="s">
        <v>593</v>
      </c>
      <c r="H32" s="327"/>
      <c r="I32" s="327"/>
      <c r="L32">
        <v>2030</v>
      </c>
      <c r="N32">
        <v>2040</v>
      </c>
      <c r="O32">
        <v>150</v>
      </c>
    </row>
    <row r="33" spans="6:20" x14ac:dyDescent="0.25">
      <c r="F33" s="111" t="s">
        <v>227</v>
      </c>
      <c r="G33" t="s">
        <v>594</v>
      </c>
      <c r="L33">
        <v>2030</v>
      </c>
      <c r="N33">
        <v>2050</v>
      </c>
      <c r="O33">
        <v>500</v>
      </c>
      <c r="S33">
        <f>S31*1000</f>
        <v>4.1829999999999998E-5</v>
      </c>
      <c r="T33" t="s">
        <v>614</v>
      </c>
    </row>
    <row r="34" spans="6:20" x14ac:dyDescent="0.25">
      <c r="F34" s="111" t="s">
        <v>228</v>
      </c>
      <c r="G34" t="s">
        <v>595</v>
      </c>
      <c r="L34">
        <v>2030</v>
      </c>
    </row>
    <row r="35" spans="6:20" x14ac:dyDescent="0.25">
      <c r="F35" t="s">
        <v>596</v>
      </c>
      <c r="G35" t="s">
        <v>607</v>
      </c>
      <c r="L35">
        <v>2030</v>
      </c>
    </row>
    <row r="36" spans="6:20" x14ac:dyDescent="0.25">
      <c r="F36" t="s">
        <v>597</v>
      </c>
      <c r="G36" t="s">
        <v>608</v>
      </c>
      <c r="L36">
        <v>2030</v>
      </c>
    </row>
    <row r="37" spans="6:20" x14ac:dyDescent="0.25">
      <c r="F37" t="s">
        <v>600</v>
      </c>
      <c r="H37" t="s">
        <v>609</v>
      </c>
      <c r="J37">
        <v>2030</v>
      </c>
      <c r="K37">
        <f>O31/1000</f>
        <v>7.0000000000000007E-2</v>
      </c>
      <c r="L37">
        <v>2030</v>
      </c>
    </row>
    <row r="38" spans="6:20" x14ac:dyDescent="0.25">
      <c r="F38" t="s">
        <v>600</v>
      </c>
      <c r="H38" t="s">
        <v>609</v>
      </c>
      <c r="J38">
        <v>2040</v>
      </c>
      <c r="K38">
        <f>O32/1000</f>
        <v>0.15</v>
      </c>
    </row>
    <row r="39" spans="6:20" x14ac:dyDescent="0.25">
      <c r="F39" t="s">
        <v>600</v>
      </c>
      <c r="H39" t="s">
        <v>609</v>
      </c>
      <c r="J39">
        <v>2050</v>
      </c>
      <c r="K39">
        <f>O33/1000</f>
        <v>0.5</v>
      </c>
      <c r="O39" t="s">
        <v>612</v>
      </c>
      <c r="P39" s="329" t="s">
        <v>617</v>
      </c>
    </row>
    <row r="40" spans="6:20" ht="14.4" x14ac:dyDescent="0.25">
      <c r="F40" t="s">
        <v>600</v>
      </c>
      <c r="H40" t="s">
        <v>609</v>
      </c>
      <c r="J40">
        <v>0</v>
      </c>
      <c r="K40">
        <v>3</v>
      </c>
      <c r="P40" s="330"/>
    </row>
    <row r="41" spans="6:20" x14ac:dyDescent="0.25">
      <c r="F41" t="s">
        <v>601</v>
      </c>
      <c r="H41" t="s">
        <v>610</v>
      </c>
      <c r="K41">
        <v>11.7</v>
      </c>
      <c r="L41">
        <v>2030</v>
      </c>
      <c r="Q41">
        <v>90</v>
      </c>
      <c r="R41" s="111" t="s">
        <v>618</v>
      </c>
      <c r="S41" s="111" t="s">
        <v>620</v>
      </c>
    </row>
    <row r="42" spans="6:20" x14ac:dyDescent="0.25">
      <c r="F42" s="111" t="s">
        <v>664</v>
      </c>
      <c r="H42" s="93" t="s">
        <v>67</v>
      </c>
      <c r="K42">
        <v>0</v>
      </c>
      <c r="L42">
        <v>2030</v>
      </c>
    </row>
    <row r="43" spans="6:20" x14ac:dyDescent="0.25">
      <c r="F43" s="111" t="s">
        <v>665</v>
      </c>
      <c r="H43" t="s">
        <v>640</v>
      </c>
      <c r="K43">
        <v>0</v>
      </c>
      <c r="L43">
        <v>2030</v>
      </c>
      <c r="Q43">
        <f>Q41/0.000001</f>
        <v>90000000</v>
      </c>
      <c r="R43" s="111" t="s">
        <v>619</v>
      </c>
    </row>
    <row r="44" spans="6:20" x14ac:dyDescent="0.25">
      <c r="F44" s="111" t="s">
        <v>666</v>
      </c>
      <c r="H44" t="s">
        <v>641</v>
      </c>
      <c r="K44">
        <v>0</v>
      </c>
      <c r="L44">
        <v>2030</v>
      </c>
    </row>
    <row r="45" spans="6:20" x14ac:dyDescent="0.25">
      <c r="F45" s="111" t="s">
        <v>667</v>
      </c>
      <c r="H45" t="s">
        <v>642</v>
      </c>
      <c r="K45">
        <v>0</v>
      </c>
      <c r="L45">
        <v>2030</v>
      </c>
      <c r="Q45">
        <f>Q43*0.13/1000000</f>
        <v>11.7</v>
      </c>
      <c r="R45" s="111" t="s">
        <v>621</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4" t="s">
        <v>72</v>
      </c>
      <c r="D3" s="355"/>
      <c r="E3" s="355"/>
      <c r="F3" s="355"/>
      <c r="G3" s="355"/>
      <c r="H3" s="355"/>
      <c r="I3" s="355"/>
      <c r="J3" s="355"/>
      <c r="K3" s="355"/>
      <c r="L3" s="355"/>
    </row>
    <row r="4" spans="1:13" ht="13.2" customHeight="1" x14ac:dyDescent="0.25">
      <c r="A4" s="37"/>
      <c r="B4" s="39"/>
      <c r="C4" s="40">
        <v>2020</v>
      </c>
      <c r="D4" s="40">
        <v>2030</v>
      </c>
      <c r="E4" s="40">
        <v>2040</v>
      </c>
      <c r="F4" s="40">
        <v>2050</v>
      </c>
      <c r="G4" s="356" t="s">
        <v>73</v>
      </c>
      <c r="H4" s="356"/>
      <c r="I4" s="356" t="s">
        <v>74</v>
      </c>
      <c r="J4" s="356"/>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2"/>
      <c r="B43" s="352"/>
      <c r="C43" s="352"/>
      <c r="D43" s="352"/>
      <c r="E43" s="352"/>
      <c r="F43" s="352"/>
      <c r="G43" s="352"/>
      <c r="H43" s="352"/>
      <c r="I43" s="352"/>
      <c r="J43" s="69"/>
      <c r="K43" s="70"/>
      <c r="L43" s="352"/>
      <c r="M43" s="352"/>
    </row>
    <row r="44" spans="1:14" x14ac:dyDescent="0.25">
      <c r="A44" s="70"/>
      <c r="C44" s="352"/>
      <c r="D44" s="353"/>
      <c r="E44" s="353"/>
      <c r="F44" s="353"/>
      <c r="G44" s="353"/>
      <c r="H44" s="353"/>
      <c r="I44" s="353"/>
      <c r="J44" s="353"/>
      <c r="K44" s="353"/>
      <c r="L44" s="352"/>
      <c r="M44" s="352"/>
    </row>
    <row r="45" spans="1:14" x14ac:dyDescent="0.25">
      <c r="A45" s="71"/>
      <c r="B45" s="352"/>
      <c r="C45" s="353"/>
      <c r="D45" s="353"/>
      <c r="E45" s="353"/>
      <c r="F45" s="353"/>
      <c r="G45" s="353"/>
      <c r="H45" s="353"/>
      <c r="I45" s="353"/>
      <c r="J45" s="353"/>
      <c r="K45" s="70"/>
      <c r="L45" s="352"/>
      <c r="M45" s="352"/>
    </row>
    <row r="46" spans="1:14" x14ac:dyDescent="0.25">
      <c r="A46" s="70"/>
      <c r="C46" s="352"/>
      <c r="D46" s="353"/>
      <c r="E46" s="353"/>
      <c r="F46" s="353"/>
      <c r="G46" s="353"/>
      <c r="H46" s="353"/>
      <c r="I46" s="353"/>
      <c r="J46" s="353"/>
      <c r="K46" s="353"/>
      <c r="L46" s="352"/>
      <c r="M46" s="352"/>
    </row>
    <row r="47" spans="1:14" x14ac:dyDescent="0.25">
      <c r="A47" s="70"/>
      <c r="B47" s="352"/>
      <c r="C47" s="353"/>
      <c r="D47" s="353"/>
      <c r="E47" s="353"/>
      <c r="F47" s="353"/>
      <c r="G47" s="353"/>
      <c r="H47" s="353"/>
      <c r="I47" s="353"/>
      <c r="J47" s="353"/>
      <c r="K47" s="70"/>
      <c r="L47" s="352"/>
      <c r="M47" s="352"/>
    </row>
    <row r="48" spans="1:14" x14ac:dyDescent="0.25">
      <c r="B48" s="72"/>
      <c r="L48" s="352"/>
      <c r="M48" s="352"/>
    </row>
    <row r="49" spans="1:14" x14ac:dyDescent="0.25">
      <c r="A49" s="70"/>
      <c r="B49" s="69"/>
      <c r="C49" s="69"/>
      <c r="D49" s="73"/>
      <c r="E49" s="69"/>
      <c r="F49" s="69"/>
      <c r="G49" s="69"/>
      <c r="H49" s="69"/>
      <c r="I49" s="69"/>
      <c r="J49" s="69"/>
      <c r="K49" s="70"/>
      <c r="L49" s="352"/>
      <c r="M49" s="352"/>
    </row>
    <row r="50" spans="1:14" x14ac:dyDescent="0.25">
      <c r="A50" s="357" t="s">
        <v>124</v>
      </c>
      <c r="B50" s="357"/>
      <c r="C50" s="66"/>
      <c r="D50" s="66"/>
      <c r="E50" s="66"/>
      <c r="F50" s="66"/>
      <c r="G50" s="66"/>
      <c r="H50" s="66"/>
      <c r="I50" s="66"/>
      <c r="J50" s="66"/>
      <c r="K50" s="70"/>
      <c r="L50" s="352"/>
      <c r="M50" s="352"/>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4" t="s">
        <v>290</v>
      </c>
      <c r="F3" s="355"/>
      <c r="G3" s="355"/>
      <c r="H3" s="355"/>
      <c r="I3" s="355"/>
      <c r="J3" s="355"/>
      <c r="K3" s="355"/>
      <c r="L3" s="355"/>
      <c r="M3" s="355"/>
      <c r="N3" s="355"/>
    </row>
    <row r="4" spans="3:15" x14ac:dyDescent="0.25">
      <c r="C4" s="37"/>
      <c r="D4" s="39"/>
      <c r="E4" s="40">
        <v>2020</v>
      </c>
      <c r="F4" s="40">
        <v>2030</v>
      </c>
      <c r="G4" s="40">
        <v>2040</v>
      </c>
      <c r="H4" s="40">
        <v>2050</v>
      </c>
      <c r="I4" s="356" t="s">
        <v>73</v>
      </c>
      <c r="J4" s="356"/>
      <c r="K4" s="356" t="s">
        <v>74</v>
      </c>
      <c r="L4" s="356"/>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2"/>
      <c r="D43" s="352"/>
      <c r="E43" s="352"/>
      <c r="F43" s="352"/>
      <c r="G43" s="352"/>
      <c r="H43" s="352"/>
      <c r="I43" s="352"/>
      <c r="J43" s="352"/>
      <c r="K43" s="352"/>
      <c r="L43" s="69"/>
      <c r="M43" s="70"/>
      <c r="N43" s="352"/>
      <c r="O43" s="352"/>
    </row>
    <row r="44" spans="3:15" x14ac:dyDescent="0.25">
      <c r="C44" s="70"/>
      <c r="E44" s="352"/>
      <c r="F44" s="353"/>
      <c r="G44" s="353"/>
      <c r="H44" s="353"/>
      <c r="I44" s="353"/>
      <c r="J44" s="353"/>
      <c r="K44" s="353"/>
      <c r="L44" s="353"/>
      <c r="M44" s="353"/>
      <c r="N44" s="352"/>
      <c r="O44" s="352"/>
    </row>
    <row r="45" spans="3:15" x14ac:dyDescent="0.25">
      <c r="C45" s="71"/>
      <c r="D45" s="352"/>
      <c r="E45" s="353"/>
      <c r="F45" s="353"/>
      <c r="G45" s="353"/>
      <c r="H45" s="353"/>
      <c r="I45" s="353"/>
      <c r="J45" s="353"/>
      <c r="K45" s="353"/>
      <c r="L45" s="353"/>
      <c r="M45" s="70"/>
      <c r="N45" s="352"/>
      <c r="O45" s="352"/>
    </row>
    <row r="46" spans="3:15" x14ac:dyDescent="0.25">
      <c r="C46" s="70"/>
      <c r="E46" s="352"/>
      <c r="F46" s="353"/>
      <c r="G46" s="353"/>
      <c r="H46" s="353"/>
      <c r="I46" s="353"/>
      <c r="J46" s="353"/>
      <c r="K46" s="353"/>
      <c r="L46" s="353"/>
      <c r="M46" s="353"/>
      <c r="N46" s="352"/>
      <c r="O46" s="352"/>
    </row>
    <row r="47" spans="3:15" x14ac:dyDescent="0.25">
      <c r="C47" s="70"/>
      <c r="D47" s="352"/>
      <c r="E47" s="353"/>
      <c r="F47" s="353"/>
      <c r="G47" s="353"/>
      <c r="H47" s="353"/>
      <c r="I47" s="353"/>
      <c r="J47" s="353"/>
      <c r="K47" s="353"/>
      <c r="L47" s="353"/>
      <c r="M47" s="70"/>
      <c r="N47" s="352"/>
      <c r="O47" s="352"/>
    </row>
    <row r="48" spans="3:15" x14ac:dyDescent="0.25">
      <c r="D48" s="72"/>
      <c r="N48" s="352"/>
      <c r="O48" s="352"/>
    </row>
    <row r="49" spans="3:15" x14ac:dyDescent="0.25">
      <c r="C49" s="70"/>
      <c r="D49" s="69"/>
      <c r="E49" s="69"/>
      <c r="F49" s="73"/>
      <c r="G49" s="69"/>
      <c r="H49" s="69"/>
      <c r="I49" s="69"/>
      <c r="J49" s="69"/>
      <c r="K49" s="69"/>
      <c r="L49" s="69"/>
      <c r="M49" s="70"/>
      <c r="N49" s="352"/>
      <c r="O49" s="352"/>
    </row>
    <row r="50" spans="3:15" x14ac:dyDescent="0.25">
      <c r="C50" s="357" t="s">
        <v>124</v>
      </c>
      <c r="D50" s="357"/>
      <c r="E50" s="66"/>
      <c r="F50" s="66"/>
      <c r="G50" s="66"/>
      <c r="H50" s="66"/>
      <c r="I50" s="66"/>
      <c r="J50" s="66"/>
      <c r="K50" s="66"/>
      <c r="L50" s="66"/>
      <c r="M50" s="70"/>
      <c r="N50" s="352"/>
      <c r="O50" s="352"/>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4" t="s">
        <v>269</v>
      </c>
      <c r="E2" s="355"/>
      <c r="F2" s="355"/>
      <c r="G2" s="355"/>
      <c r="H2" s="355"/>
      <c r="I2" s="355"/>
      <c r="J2" s="355"/>
      <c r="K2" s="355"/>
      <c r="L2" s="355"/>
      <c r="M2" s="355"/>
    </row>
    <row r="3" spans="2:14" x14ac:dyDescent="0.25">
      <c r="B3" s="37"/>
      <c r="C3" s="39"/>
      <c r="D3" s="40">
        <v>2020</v>
      </c>
      <c r="E3" s="40">
        <v>2030</v>
      </c>
      <c r="F3" s="40">
        <v>2040</v>
      </c>
      <c r="G3" s="40">
        <v>2050</v>
      </c>
      <c r="H3" s="356" t="s">
        <v>73</v>
      </c>
      <c r="I3" s="356"/>
      <c r="J3" s="356" t="s">
        <v>74</v>
      </c>
      <c r="K3" s="356"/>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2"/>
      <c r="C41" s="352"/>
      <c r="D41" s="352"/>
      <c r="E41" s="352"/>
      <c r="F41" s="352"/>
      <c r="G41" s="352"/>
      <c r="H41" s="352"/>
      <c r="I41" s="352"/>
      <c r="J41" s="352"/>
      <c r="K41" s="69"/>
      <c r="L41" s="70"/>
      <c r="M41" s="352"/>
      <c r="N41" s="352"/>
    </row>
    <row r="42" spans="2:14" x14ac:dyDescent="0.25">
      <c r="B42" s="70"/>
      <c r="D42" s="352"/>
      <c r="E42" s="353"/>
      <c r="F42" s="353"/>
      <c r="G42" s="353"/>
      <c r="H42" s="353"/>
      <c r="I42" s="353"/>
      <c r="J42" s="353"/>
      <c r="K42" s="353"/>
      <c r="L42" s="353"/>
      <c r="M42" s="352"/>
      <c r="N42" s="352"/>
    </row>
    <row r="43" spans="2:14" x14ac:dyDescent="0.25">
      <c r="B43" s="71"/>
      <c r="C43" s="352"/>
      <c r="D43" s="353"/>
      <c r="E43" s="353"/>
      <c r="F43" s="353"/>
      <c r="G43" s="353"/>
      <c r="H43" s="353"/>
      <c r="I43" s="353"/>
      <c r="J43" s="353"/>
      <c r="K43" s="353"/>
      <c r="L43" s="70"/>
      <c r="M43" s="352"/>
      <c r="N43" s="352"/>
    </row>
    <row r="44" spans="2:14" x14ac:dyDescent="0.25">
      <c r="B44" s="70"/>
      <c r="D44" s="352"/>
      <c r="E44" s="353"/>
      <c r="F44" s="353"/>
      <c r="G44" s="353"/>
      <c r="H44" s="353"/>
      <c r="I44" s="353"/>
      <c r="J44" s="353"/>
      <c r="K44" s="353"/>
      <c r="L44" s="353"/>
      <c r="M44" s="352"/>
      <c r="N44" s="352"/>
    </row>
    <row r="45" spans="2:14" x14ac:dyDescent="0.25">
      <c r="B45" s="70"/>
      <c r="C45" s="352"/>
      <c r="D45" s="353"/>
      <c r="E45" s="353"/>
      <c r="F45" s="353"/>
      <c r="G45" s="353"/>
      <c r="H45" s="353"/>
      <c r="I45" s="353"/>
      <c r="J45" s="353"/>
      <c r="K45" s="353"/>
      <c r="L45" s="70"/>
      <c r="M45" s="352"/>
      <c r="N45" s="352"/>
    </row>
    <row r="46" spans="2:14" x14ac:dyDescent="0.25">
      <c r="C46" s="72"/>
      <c r="M46" s="352"/>
      <c r="N46" s="352"/>
    </row>
    <row r="47" spans="2:14" x14ac:dyDescent="0.25">
      <c r="B47" s="70"/>
      <c r="C47" s="69"/>
      <c r="D47" s="69"/>
      <c r="E47" s="73"/>
      <c r="F47" s="69"/>
      <c r="G47" s="69"/>
      <c r="H47" s="69"/>
      <c r="I47" s="69"/>
      <c r="J47" s="69"/>
      <c r="K47" s="69"/>
      <c r="L47" s="70"/>
      <c r="M47" s="352"/>
      <c r="N47" s="352"/>
    </row>
    <row r="48" spans="2:14" x14ac:dyDescent="0.25">
      <c r="B48" s="357" t="s">
        <v>124</v>
      </c>
      <c r="C48" s="357"/>
      <c r="D48" s="66"/>
      <c r="E48" s="66"/>
      <c r="F48" s="66"/>
      <c r="G48" s="66"/>
      <c r="H48" s="66"/>
      <c r="I48" s="66"/>
      <c r="J48" s="66"/>
      <c r="K48" s="66"/>
      <c r="L48" s="70"/>
      <c r="M48" s="352"/>
      <c r="N48" s="352"/>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8" t="s">
        <v>368</v>
      </c>
      <c r="D3" s="358"/>
      <c r="E3" s="358"/>
      <c r="F3" s="358"/>
      <c r="G3" s="358"/>
      <c r="H3" s="358"/>
      <c r="I3" s="358"/>
      <c r="J3" s="358"/>
      <c r="K3" s="358"/>
      <c r="L3" s="358"/>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59" t="s">
        <v>391</v>
      </c>
      <c r="D2" s="360"/>
      <c r="E2" s="360"/>
      <c r="F2" s="360"/>
      <c r="G2" s="360"/>
      <c r="H2" s="360"/>
      <c r="I2" s="360"/>
      <c r="J2" s="360"/>
      <c r="K2" s="360"/>
      <c r="L2" s="360"/>
      <c r="M2" s="360"/>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1" t="s">
        <v>429</v>
      </c>
      <c r="C1" s="362"/>
      <c r="D1" s="362"/>
      <c r="E1" s="362"/>
      <c r="F1" s="362"/>
      <c r="G1" s="362"/>
      <c r="H1" s="362"/>
      <c r="I1" s="362"/>
      <c r="J1" s="362"/>
      <c r="K1" s="362"/>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79" t="s">
        <v>526</v>
      </c>
      <c r="O1" s="381" t="s">
        <v>527</v>
      </c>
      <c r="P1" s="381"/>
      <c r="Q1" s="381"/>
      <c r="R1" s="381"/>
      <c r="S1" s="381"/>
      <c r="T1" s="381"/>
      <c r="U1" s="381"/>
      <c r="V1" s="381"/>
      <c r="W1" s="381"/>
      <c r="X1" s="381"/>
      <c r="Y1" s="381"/>
      <c r="Z1" s="382"/>
    </row>
    <row r="2" spans="1:26" ht="15" thickBot="1" x14ac:dyDescent="0.35">
      <c r="A2" s="249" t="s">
        <v>71</v>
      </c>
      <c r="B2" s="383" t="s">
        <v>528</v>
      </c>
      <c r="C2" s="384"/>
      <c r="D2" s="384"/>
      <c r="E2" s="384"/>
      <c r="F2" s="384"/>
      <c r="G2" s="384"/>
      <c r="H2" s="384"/>
      <c r="I2" s="384"/>
      <c r="J2" s="384"/>
      <c r="K2" s="385"/>
      <c r="N2" s="380"/>
      <c r="O2" s="386" t="s">
        <v>529</v>
      </c>
      <c r="P2" s="387"/>
      <c r="Q2" s="387"/>
      <c r="R2" s="388"/>
      <c r="S2" s="387" t="s">
        <v>530</v>
      </c>
      <c r="T2" s="387"/>
      <c r="U2" s="387"/>
      <c r="V2" s="387"/>
      <c r="W2" s="386" t="s">
        <v>531</v>
      </c>
      <c r="X2" s="387"/>
      <c r="Y2" s="387"/>
      <c r="Z2" s="389"/>
    </row>
    <row r="3" spans="1:26" ht="13.8" thickBot="1" x14ac:dyDescent="0.3">
      <c r="A3" s="377" t="s">
        <v>77</v>
      </c>
      <c r="B3" s="365">
        <v>2020</v>
      </c>
      <c r="C3" s="365">
        <v>2030</v>
      </c>
      <c r="D3" s="365">
        <v>2040</v>
      </c>
      <c r="E3" s="365">
        <v>2050</v>
      </c>
      <c r="F3" s="376">
        <v>2030</v>
      </c>
      <c r="G3" s="364"/>
      <c r="H3" s="363">
        <v>2050</v>
      </c>
      <c r="I3" s="364"/>
      <c r="J3" s="365" t="s">
        <v>75</v>
      </c>
      <c r="K3" s="365"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8"/>
      <c r="B4" s="366"/>
      <c r="C4" s="366"/>
      <c r="D4" s="366"/>
      <c r="E4" s="366"/>
      <c r="F4" s="253" t="s">
        <v>78</v>
      </c>
      <c r="G4" s="253" t="s">
        <v>79</v>
      </c>
      <c r="H4" s="253" t="s">
        <v>78</v>
      </c>
      <c r="I4" s="253" t="s">
        <v>79</v>
      </c>
      <c r="J4" s="366"/>
      <c r="K4" s="366"/>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67" t="s">
        <v>557</v>
      </c>
      <c r="C18" s="368"/>
      <c r="D18" s="368"/>
      <c r="E18" s="369"/>
      <c r="F18" s="286"/>
      <c r="G18" s="286"/>
      <c r="H18" s="286"/>
      <c r="I18" s="286"/>
      <c r="J18" s="278"/>
      <c r="K18" s="279"/>
    </row>
    <row r="19" spans="1:11" x14ac:dyDescent="0.25">
      <c r="A19" s="262" t="s">
        <v>558</v>
      </c>
      <c r="B19" s="370"/>
      <c r="C19" s="371"/>
      <c r="D19" s="371"/>
      <c r="E19" s="372"/>
      <c r="F19" s="286"/>
      <c r="G19" s="286"/>
      <c r="H19" s="286"/>
      <c r="I19" s="286"/>
      <c r="J19" s="278"/>
      <c r="K19" s="279"/>
    </row>
    <row r="20" spans="1:11" ht="15.6" x14ac:dyDescent="0.25">
      <c r="A20" s="262" t="s">
        <v>559</v>
      </c>
      <c r="B20" s="370"/>
      <c r="C20" s="371"/>
      <c r="D20" s="371"/>
      <c r="E20" s="372"/>
      <c r="F20" s="286"/>
      <c r="G20" s="286"/>
      <c r="H20" s="286"/>
      <c r="I20" s="286"/>
      <c r="J20" s="278"/>
      <c r="K20" s="279"/>
    </row>
    <row r="21" spans="1:11" x14ac:dyDescent="0.25">
      <c r="A21" s="262" t="s">
        <v>560</v>
      </c>
      <c r="B21" s="370"/>
      <c r="C21" s="371"/>
      <c r="D21" s="371"/>
      <c r="E21" s="372"/>
      <c r="F21" s="286"/>
      <c r="G21" s="286"/>
      <c r="H21" s="286"/>
      <c r="I21" s="286"/>
      <c r="J21" s="278"/>
      <c r="K21" s="279"/>
    </row>
    <row r="22" spans="1:11" ht="13.8" thickBot="1" x14ac:dyDescent="0.3">
      <c r="A22" s="287" t="s">
        <v>561</v>
      </c>
      <c r="B22" s="370"/>
      <c r="C22" s="371"/>
      <c r="D22" s="371"/>
      <c r="E22" s="372"/>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73" t="s">
        <v>557</v>
      </c>
      <c r="C38" s="374"/>
      <c r="D38" s="374"/>
      <c r="E38" s="375"/>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8" t="s">
        <v>674</v>
      </c>
      <c r="S36">
        <f>S34*P37</f>
        <v>169.2</v>
      </c>
      <c r="T36" t="s">
        <v>517</v>
      </c>
      <c r="U36" s="15"/>
    </row>
    <row r="37" spans="16:24" x14ac:dyDescent="0.25">
      <c r="P37" s="16">
        <v>3.5999999999999999E-3</v>
      </c>
      <c r="Q37" s="338"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K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X13">
        <v>30</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B11"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8" t="s">
        <v>674</v>
      </c>
    </row>
    <row r="48" spans="2:25" x14ac:dyDescent="0.25">
      <c r="P48">
        <v>1</v>
      </c>
      <c r="Q48" t="s">
        <v>680</v>
      </c>
      <c r="R48">
        <f>R46/P50</f>
        <v>1494.8901935203305</v>
      </c>
      <c r="S48" t="s">
        <v>682</v>
      </c>
      <c r="T48" s="16">
        <v>3.5999999999999999E-3</v>
      </c>
      <c r="U48" s="338"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C1"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S11" sqref="S11:S23"/>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678</v>
      </c>
      <c r="V34" s="16"/>
    </row>
    <row r="35" spans="2:27" x14ac:dyDescent="0.25">
      <c r="Q35" t="s">
        <v>683</v>
      </c>
      <c r="U35" s="16">
        <v>1</v>
      </c>
      <c r="V35" s="338" t="s">
        <v>674</v>
      </c>
    </row>
    <row r="36" spans="2:27" x14ac:dyDescent="0.25">
      <c r="Q36">
        <v>1</v>
      </c>
      <c r="R36" t="s">
        <v>680</v>
      </c>
      <c r="S36">
        <f>S34/Q38</f>
        <v>1691.1889058007778</v>
      </c>
      <c r="T36" t="s">
        <v>684</v>
      </c>
      <c r="U36" s="16">
        <v>3.5999999999999999E-3</v>
      </c>
      <c r="V36" s="338"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Francisco González Beltrán</cp:lastModifiedBy>
  <cp:lastPrinted>2004-11-16T14:57:57Z</cp:lastPrinted>
  <dcterms:created xsi:type="dcterms:W3CDTF">2000-12-13T15:53:11Z</dcterms:created>
  <dcterms:modified xsi:type="dcterms:W3CDTF">2024-02-17T20:00:37Z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